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Ehitus- ja raudteeosakond\Transpordiosakond\09_Rail Baltica kontrollfunktsioon\Aruandlus\CEF PISM\Tööplaan ja maksetaotlus\"/>
    </mc:Choice>
  </mc:AlternateContent>
  <xr:revisionPtr revIDLastSave="0" documentId="13_ncr:1_{AB003299-70E8-4327-BAD9-B91BDE797EEB}" xr6:coauthVersionLast="47" xr6:coauthVersionMax="47" xr10:uidLastSave="{00000000-0000-0000-0000-000000000000}"/>
  <bookViews>
    <workbookView xWindow="-108" yWindow="-108" windowWidth="23256" windowHeight="12576" xr2:uid="{E78BC044-854A-4B50-936A-13A670D169A2}"/>
  </bookViews>
  <sheets>
    <sheet name="Tegevusaruanne 2023" sheetId="4" r:id="rId1"/>
    <sheet name="2024 tööplaan" sheetId="1" r:id="rId2"/>
    <sheet name="2024 kuluprognoos" sheetId="2" r:id="rId3"/>
    <sheet name="2024 Maksetaotlus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4" l="1"/>
  <c r="F9" i="4"/>
  <c r="F10" i="4"/>
  <c r="F11" i="4"/>
  <c r="F12" i="4"/>
  <c r="F13" i="4"/>
  <c r="F14" i="4"/>
  <c r="F15" i="4"/>
  <c r="D7" i="3" l="1"/>
  <c r="D13" i="3" s="1"/>
  <c r="B6" i="3"/>
  <c r="C6" i="3"/>
  <c r="D6" i="2" l="1"/>
  <c r="C5" i="3" l="1"/>
  <c r="B5" i="3"/>
  <c r="F7" i="4" l="1"/>
  <c r="C5" i="2" l="1"/>
  <c r="B5" i="2"/>
  <c r="C13" i="3"/>
  <c r="B13" i="3"/>
  <c r="B12" i="3" l="1"/>
  <c r="C12" i="3"/>
  <c r="C4" i="2"/>
  <c r="C3" i="2"/>
  <c r="C11" i="3" s="1"/>
  <c r="B4" i="2"/>
  <c r="B3" i="2"/>
  <c r="B11" i="3" s="1"/>
  <c r="D11" i="3" s="1"/>
  <c r="C6" i="2" l="1"/>
  <c r="B6" i="2"/>
  <c r="D12" i="3"/>
  <c r="D14" i="3" l="1"/>
  <c r="C14" i="3"/>
  <c r="B14" i="3"/>
</calcChain>
</file>

<file path=xl/sharedStrings.xml><?xml version="1.0" encoding="utf-8"?>
<sst xmlns="http://schemas.openxmlformats.org/spreadsheetml/2006/main" count="90" uniqueCount="64">
  <si>
    <t>Kommentaar</t>
  </si>
  <si>
    <t>Personalikulu</t>
  </si>
  <si>
    <t>Kokku</t>
  </si>
  <si>
    <t>peadirektor</t>
  </si>
  <si>
    <t>(allkirjastatud digitaalselt)</t>
  </si>
  <si>
    <t>Eelmise perioodi jääk</t>
  </si>
  <si>
    <t>Menetlused</t>
  </si>
  <si>
    <t>Menetluse liik</t>
  </si>
  <si>
    <t>Kavandatud</t>
  </si>
  <si>
    <t>Projekteerimistingimuste väljastamine</t>
  </si>
  <si>
    <t>KMH algatamine</t>
  </si>
  <si>
    <t>Projektijuhtimine</t>
  </si>
  <si>
    <t>Tegevused</t>
  </si>
  <si>
    <t>Avalikel aruteludel osalemine</t>
  </si>
  <si>
    <t>EE töögrupid</t>
  </si>
  <si>
    <t>Välisabi (85%)</t>
  </si>
  <si>
    <t>Omafinantseering</t>
  </si>
  <si>
    <t>KOKKU VAJADUS</t>
  </si>
  <si>
    <t>Kaasfinantseerimine (15%)</t>
  </si>
  <si>
    <t>Välisabi</t>
  </si>
  <si>
    <t>KMH programm ja aruanne</t>
  </si>
  <si>
    <t>Kommentaarid</t>
  </si>
  <si>
    <t>Keskkonnamõju eelhinnangu menetlemine</t>
  </si>
  <si>
    <t>Vastavalt 11.03.19 allkirjastatud koostöökokkuleppele nr 24.5-6/19-0095/1278</t>
  </si>
  <si>
    <t>Peamiste menetluste kirjeldus, peamised esinenud probleemid</t>
  </si>
  <si>
    <t>Tööplaani täitmine, %</t>
  </si>
  <si>
    <t>Protsesside arendamine</t>
  </si>
  <si>
    <t>Tehniline kulu</t>
  </si>
  <si>
    <t>Tööplaanis</t>
  </si>
  <si>
    <t>Kristi Talving</t>
  </si>
  <si>
    <t>Sundvalduse seadmine</t>
  </si>
  <si>
    <t>Projekteerimistingimuste väljastamine (rajatiste arv)</t>
  </si>
  <si>
    <t>Lähetus- ja koolituskulud</t>
  </si>
  <si>
    <t>Maade hindamine sundvalduse seadmisel</t>
  </si>
  <si>
    <t>Loamenetluste protsessid, protsesside haldusvahend (GIS lahendus haldamaks, kuhu mis luba väljastatud on), tundliku informatsiooni menetlemine ja hoiustamine, EU KTK-dega seonduvad teemad, sundvalduste seadmine, seaduste muudatused</t>
  </si>
  <si>
    <t>Menetlused pigem aladel, kus KMH aruanne on nõuetele vastavaks tunnistatud</t>
  </si>
  <si>
    <t>Jooksev infovahetus MKM-ga, TRAM-ga, KKA-ga</t>
  </si>
  <si>
    <t>Sõltub hangete edukusest ja ehitamise alustamisest</t>
  </si>
  <si>
    <t>Sõltub kokkulepetest maaomanikega ja valmidusest seada IKÕ-sid</t>
  </si>
  <si>
    <t>KMH aruande nõuetele vastavaks tunnistamine</t>
  </si>
  <si>
    <t>2023. aasta jääk</t>
  </si>
  <si>
    <t>2024. aasta VAJADUS</t>
  </si>
  <si>
    <r>
      <t xml:space="preserve">Periood: </t>
    </r>
    <r>
      <rPr>
        <b/>
        <sz val="11"/>
        <color theme="1"/>
        <rFont val="Calibri"/>
        <family val="2"/>
        <charset val="186"/>
        <scheme val="minor"/>
      </rPr>
      <t>2024</t>
    </r>
  </si>
  <si>
    <t>Tänasel hetkel on veel teadmata Pärnumaale lisanduda võivate rajatiste maht, mis tuleb täpsustada projekteerimistingimustega. Projekteerimistingimuste andmise vajadus võib pigem tuleneda 1520 ümberehitamisest 1435 tõttu.</t>
  </si>
  <si>
    <t>2. ja 7. lõik</t>
  </si>
  <si>
    <t>Hinnanguline, sõltub projektide valmimisest, ühtlasi optimeeritud ehitiste sisestamist EHRi (MPS-d, teed)</t>
  </si>
  <si>
    <t>Ehitusluba/ehitusteatis (rajatiste arv)</t>
  </si>
  <si>
    <t>Kasutusluba/kasutusteatis (rajatiste arv)</t>
  </si>
  <si>
    <t xml:space="preserve">Valdavalt KMH ja projekteerimistingimuste arutelud. </t>
  </si>
  <si>
    <t>Steering ja Technical Reference Group, arutelud RBE ja RBR-ga, CCS ja ERTMS teemalised arutelud RBR-ga.</t>
  </si>
  <si>
    <t>RB töögrupid</t>
  </si>
  <si>
    <t>Peamiselt kohalike peatuste raudteerajatised</t>
  </si>
  <si>
    <t>Ehitamise alustamise teatis (rajatiste arv)</t>
  </si>
  <si>
    <t>Tegevusaruanne 2023</t>
  </si>
  <si>
    <t>Personali- ja lähetuskulu (sh koolitus)</t>
  </si>
  <si>
    <t>Personali- ja lähetuskulud (sh koolitus)</t>
  </si>
  <si>
    <t>Periood: 2024</t>
  </si>
  <si>
    <t>Uues ehitisregistris automaatsed kanded ehitamise alustamise osas</t>
  </si>
  <si>
    <t xml:space="preserve">Alustatud </t>
  </si>
  <si>
    <t xml:space="preserve">Lõpetatud </t>
  </si>
  <si>
    <t>8. lõigu KMH saab algatada peale RB Põhja-Pärnumaa planeeringu kehtestamist</t>
  </si>
  <si>
    <t>8. lõigu KMH algatamine jääb tõenäoliselt 2025. aastasse</t>
  </si>
  <si>
    <t>Ehitusosakonna projektijuht, 7 peaspetsialisti, talituse juhataja (30% jaanuar-veebruar) ja õigusnõunik (alates märtsist)</t>
  </si>
  <si>
    <t>Vastavalt 11.03.19 allkirjastatud koostöökokkuleppele nr 24.5-6/19-0095/1278 palume 2024 järgmiste kulude tasumist (vormistatakse lepingu lisana):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</si>
</sst>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i/>
      <sz val="12"/>
      <name val="Times New Roman"/>
      <family val="1"/>
      <charset val="186"/>
    </font>
    <font>
      <sz val="12"/>
      <color rgb="FFFF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4" fontId="3" fillId="0" borderId="1" xfId="0" applyNumberFormat="1" applyFont="1" applyBorder="1"/>
    <xf numFmtId="4" fontId="3" fillId="2" borderId="1" xfId="0" applyNumberFormat="1" applyFont="1" applyFill="1" applyBorder="1"/>
    <xf numFmtId="4" fontId="3" fillId="0" borderId="1" xfId="0" applyNumberFormat="1" applyFont="1" applyBorder="1" applyAlignment="1">
      <alignment vertical="top"/>
    </xf>
    <xf numFmtId="0" fontId="2" fillId="0" borderId="1" xfId="0" applyFont="1" applyBorder="1"/>
    <xf numFmtId="0" fontId="3" fillId="2" borderId="0" xfId="0" applyFont="1" applyFill="1"/>
    <xf numFmtId="0" fontId="5" fillId="2" borderId="0" xfId="0" applyFont="1" applyFill="1"/>
    <xf numFmtId="0" fontId="5" fillId="0" borderId="0" xfId="0" applyFont="1"/>
    <xf numFmtId="0" fontId="2" fillId="2" borderId="0" xfId="0" applyFont="1" applyFill="1"/>
    <xf numFmtId="0" fontId="7" fillId="0" borderId="0" xfId="0" applyFont="1"/>
    <xf numFmtId="0" fontId="3" fillId="2" borderId="1" xfId="0" applyFont="1" applyFill="1" applyBorder="1"/>
    <xf numFmtId="0" fontId="2" fillId="2" borderId="1" xfId="0" applyFont="1" applyFill="1" applyBorder="1"/>
    <xf numFmtId="0" fontId="1" fillId="0" borderId="0" xfId="0" applyFont="1"/>
    <xf numFmtId="4" fontId="3" fillId="0" borderId="0" xfId="0" applyNumberFormat="1" applyFont="1"/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wrapText="1"/>
    </xf>
    <xf numFmtId="9" fontId="0" fillId="0" borderId="5" xfId="0" applyNumberFormat="1" applyFill="1" applyBorder="1" applyAlignment="1">
      <alignment wrapText="1"/>
    </xf>
    <xf numFmtId="0" fontId="0" fillId="0" borderId="5" xfId="0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0" fontId="1" fillId="0" borderId="7" xfId="0" applyFont="1" applyFill="1" applyBorder="1"/>
    <xf numFmtId="0" fontId="1" fillId="0" borderId="6" xfId="0" applyFont="1" applyFill="1" applyBorder="1"/>
    <xf numFmtId="0" fontId="1" fillId="0" borderId="8" xfId="0" applyFont="1" applyFill="1" applyBorder="1"/>
    <xf numFmtId="0" fontId="0" fillId="0" borderId="5" xfId="0" applyFill="1" applyBorder="1"/>
    <xf numFmtId="0" fontId="0" fillId="0" borderId="1" xfId="0" applyFill="1" applyBorder="1"/>
    <xf numFmtId="0" fontId="0" fillId="0" borderId="0" xfId="0" applyFill="1"/>
    <xf numFmtId="0" fontId="1" fillId="0" borderId="0" xfId="0" applyFont="1" applyFill="1"/>
    <xf numFmtId="4" fontId="3" fillId="0" borderId="1" xfId="0" applyNumberFormat="1" applyFont="1" applyFill="1" applyBorder="1"/>
    <xf numFmtId="0" fontId="0" fillId="0" borderId="1" xfId="0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4" fontId="3" fillId="0" borderId="3" xfId="0" applyNumberFormat="1" applyFont="1" applyFill="1" applyBorder="1"/>
    <xf numFmtId="4" fontId="3" fillId="0" borderId="4" xfId="0" applyNumberFormat="1" applyFont="1" applyFill="1" applyBorder="1"/>
    <xf numFmtId="4" fontId="2" fillId="0" borderId="1" xfId="0" applyNumberFormat="1" applyFont="1" applyFill="1" applyBorder="1"/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35942-C2A2-47BB-B3F6-7818290B4C13}">
  <dimension ref="B2:G21"/>
  <sheetViews>
    <sheetView tabSelected="1" zoomScale="130" zoomScaleNormal="130" workbookViewId="0">
      <selection activeCell="D17" sqref="D17"/>
    </sheetView>
  </sheetViews>
  <sheetFormatPr defaultRowHeight="14.4" x14ac:dyDescent="0.3"/>
  <cols>
    <col min="2" max="2" width="42.44140625" customWidth="1"/>
    <col min="3" max="3" width="15.5546875" customWidth="1"/>
    <col min="4" max="6" width="16.21875" customWidth="1"/>
    <col min="7" max="7" width="56.21875" customWidth="1"/>
  </cols>
  <sheetData>
    <row r="2" spans="2:7" x14ac:dyDescent="0.3">
      <c r="B2" s="20" t="s">
        <v>53</v>
      </c>
    </row>
    <row r="4" spans="2:7" x14ac:dyDescent="0.3">
      <c r="B4" t="s">
        <v>23</v>
      </c>
    </row>
    <row r="5" spans="2:7" ht="15" thickBot="1" x14ac:dyDescent="0.35"/>
    <row r="6" spans="2:7" ht="29.4" thickBot="1" x14ac:dyDescent="0.35">
      <c r="B6" s="22" t="s">
        <v>7</v>
      </c>
      <c r="C6" s="23" t="s">
        <v>58</v>
      </c>
      <c r="D6" s="23" t="s">
        <v>59</v>
      </c>
      <c r="E6" s="23" t="s">
        <v>28</v>
      </c>
      <c r="F6" s="23" t="s">
        <v>25</v>
      </c>
      <c r="G6" s="23" t="s">
        <v>24</v>
      </c>
    </row>
    <row r="7" spans="2:7" ht="28.8" x14ac:dyDescent="0.3">
      <c r="B7" s="24" t="s">
        <v>31</v>
      </c>
      <c r="C7" s="24">
        <v>49</v>
      </c>
      <c r="D7" s="24">
        <v>45</v>
      </c>
      <c r="E7" s="24">
        <v>12</v>
      </c>
      <c r="F7" s="25">
        <f>D7/E7</f>
        <v>3.75</v>
      </c>
      <c r="G7" s="26" t="s">
        <v>51</v>
      </c>
    </row>
    <row r="8" spans="2:7" x14ac:dyDescent="0.3">
      <c r="B8" s="24" t="s">
        <v>22</v>
      </c>
      <c r="C8" s="24">
        <v>2</v>
      </c>
      <c r="D8" s="24">
        <v>2</v>
      </c>
      <c r="E8" s="24">
        <v>1</v>
      </c>
      <c r="F8" s="25">
        <f t="shared" ref="F8:F15" si="0">D8/E8</f>
        <v>2</v>
      </c>
      <c r="G8" s="26"/>
    </row>
    <row r="9" spans="2:7" ht="28.8" x14ac:dyDescent="0.3">
      <c r="B9" s="27" t="s">
        <v>10</v>
      </c>
      <c r="C9" s="27">
        <v>0</v>
      </c>
      <c r="D9" s="27">
        <v>0</v>
      </c>
      <c r="E9" s="27">
        <v>2</v>
      </c>
      <c r="F9" s="25">
        <f t="shared" si="0"/>
        <v>0</v>
      </c>
      <c r="G9" s="36" t="s">
        <v>60</v>
      </c>
    </row>
    <row r="10" spans="2:7" x14ac:dyDescent="0.3">
      <c r="B10" s="27" t="s">
        <v>20</v>
      </c>
      <c r="C10" s="27">
        <v>2</v>
      </c>
      <c r="D10" s="27">
        <v>0</v>
      </c>
      <c r="E10" s="27">
        <v>6</v>
      </c>
      <c r="F10" s="25">
        <f t="shared" si="0"/>
        <v>0</v>
      </c>
      <c r="G10" s="27"/>
    </row>
    <row r="11" spans="2:7" x14ac:dyDescent="0.3">
      <c r="B11" s="27" t="s">
        <v>39</v>
      </c>
      <c r="C11" s="27">
        <v>2</v>
      </c>
      <c r="D11" s="27">
        <v>4</v>
      </c>
      <c r="E11" s="27">
        <v>4</v>
      </c>
      <c r="F11" s="25">
        <f t="shared" si="0"/>
        <v>1</v>
      </c>
      <c r="G11" s="27"/>
    </row>
    <row r="12" spans="2:7" x14ac:dyDescent="0.3">
      <c r="B12" s="27" t="s">
        <v>46</v>
      </c>
      <c r="C12" s="27">
        <v>460</v>
      </c>
      <c r="D12" s="27">
        <v>207</v>
      </c>
      <c r="E12" s="27">
        <v>300</v>
      </c>
      <c r="F12" s="25">
        <f t="shared" si="0"/>
        <v>0.69</v>
      </c>
      <c r="G12" s="27"/>
    </row>
    <row r="13" spans="2:7" ht="28.8" x14ac:dyDescent="0.3">
      <c r="B13" s="27" t="s">
        <v>52</v>
      </c>
      <c r="C13" s="27">
        <v>0</v>
      </c>
      <c r="D13" s="27">
        <v>0</v>
      </c>
      <c r="E13" s="27">
        <v>160</v>
      </c>
      <c r="F13" s="25">
        <f t="shared" si="0"/>
        <v>0</v>
      </c>
      <c r="G13" s="27" t="s">
        <v>57</v>
      </c>
    </row>
    <row r="14" spans="2:7" x14ac:dyDescent="0.3">
      <c r="B14" s="37" t="s">
        <v>47</v>
      </c>
      <c r="C14" s="32">
        <v>24</v>
      </c>
      <c r="D14" s="32">
        <v>43</v>
      </c>
      <c r="E14" s="32">
        <v>18</v>
      </c>
      <c r="F14" s="25">
        <f t="shared" si="0"/>
        <v>2.3888888888888888</v>
      </c>
      <c r="G14" s="37"/>
    </row>
    <row r="15" spans="2:7" x14ac:dyDescent="0.3">
      <c r="B15" s="27" t="s">
        <v>30</v>
      </c>
      <c r="C15" s="32">
        <v>10</v>
      </c>
      <c r="D15" s="32">
        <v>8</v>
      </c>
      <c r="E15" s="32">
        <v>40</v>
      </c>
      <c r="F15" s="25">
        <f t="shared" si="0"/>
        <v>0.2</v>
      </c>
      <c r="G15" s="38"/>
    </row>
    <row r="19" spans="2:2" ht="15.6" x14ac:dyDescent="0.3">
      <c r="B19" s="14" t="s">
        <v>29</v>
      </c>
    </row>
    <row r="20" spans="2:2" ht="15.6" x14ac:dyDescent="0.3">
      <c r="B20" s="14" t="s">
        <v>3</v>
      </c>
    </row>
    <row r="21" spans="2:2" ht="15.6" x14ac:dyDescent="0.3">
      <c r="B21" s="14" t="s">
        <v>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E2AB1-4187-425E-B916-CBBB11997D4F}">
  <dimension ref="B2:D25"/>
  <sheetViews>
    <sheetView topLeftCell="A8" workbookViewId="0">
      <selection activeCell="C13" sqref="C13"/>
    </sheetView>
  </sheetViews>
  <sheetFormatPr defaultRowHeight="14.4" x14ac:dyDescent="0.3"/>
  <cols>
    <col min="2" max="2" width="38.5546875" bestFit="1" customWidth="1"/>
    <col min="3" max="3" width="11.44140625" bestFit="1" customWidth="1"/>
    <col min="4" max="4" width="50.44140625" customWidth="1"/>
  </cols>
  <sheetData>
    <row r="2" spans="2:4" x14ac:dyDescent="0.3">
      <c r="B2" t="s">
        <v>42</v>
      </c>
    </row>
    <row r="4" spans="2:4" x14ac:dyDescent="0.3">
      <c r="B4" s="20" t="s">
        <v>6</v>
      </c>
    </row>
    <row r="5" spans="2:4" ht="15" thickBot="1" x14ac:dyDescent="0.35"/>
    <row r="6" spans="2:4" ht="15" thickBot="1" x14ac:dyDescent="0.35">
      <c r="B6" s="28" t="s">
        <v>7</v>
      </c>
      <c r="C6" s="29" t="s">
        <v>8</v>
      </c>
      <c r="D6" s="30" t="s">
        <v>21</v>
      </c>
    </row>
    <row r="7" spans="2:4" ht="72" x14ac:dyDescent="0.3">
      <c r="B7" s="31" t="s">
        <v>9</v>
      </c>
      <c r="C7" s="31">
        <v>5</v>
      </c>
      <c r="D7" s="24" t="s">
        <v>43</v>
      </c>
    </row>
    <row r="8" spans="2:4" ht="28.8" x14ac:dyDescent="0.3">
      <c r="B8" s="32" t="s">
        <v>22</v>
      </c>
      <c r="C8" s="32">
        <v>1</v>
      </c>
      <c r="D8" s="27" t="s">
        <v>35</v>
      </c>
    </row>
    <row r="9" spans="2:4" x14ac:dyDescent="0.3">
      <c r="B9" s="32" t="s">
        <v>10</v>
      </c>
      <c r="C9" s="32">
        <v>0</v>
      </c>
      <c r="D9" s="27" t="s">
        <v>61</v>
      </c>
    </row>
    <row r="10" spans="2:4" ht="28.8" x14ac:dyDescent="0.3">
      <c r="B10" s="27" t="s">
        <v>39</v>
      </c>
      <c r="C10" s="32">
        <v>2</v>
      </c>
      <c r="D10" s="27" t="s">
        <v>44</v>
      </c>
    </row>
    <row r="11" spans="2:4" ht="28.8" x14ac:dyDescent="0.3">
      <c r="B11" s="32" t="s">
        <v>46</v>
      </c>
      <c r="C11" s="32">
        <v>400</v>
      </c>
      <c r="D11" s="27" t="s">
        <v>45</v>
      </c>
    </row>
    <row r="12" spans="2:4" x14ac:dyDescent="0.3">
      <c r="B12" s="32" t="s">
        <v>47</v>
      </c>
      <c r="C12" s="32">
        <v>40</v>
      </c>
      <c r="D12" s="27" t="s">
        <v>37</v>
      </c>
    </row>
    <row r="13" spans="2:4" ht="28.8" x14ac:dyDescent="0.3">
      <c r="B13" s="32" t="s">
        <v>30</v>
      </c>
      <c r="C13" s="32">
        <v>30</v>
      </c>
      <c r="D13" s="27" t="s">
        <v>38</v>
      </c>
    </row>
    <row r="14" spans="2:4" x14ac:dyDescent="0.3">
      <c r="B14" s="33"/>
      <c r="C14" s="33"/>
      <c r="D14" s="33"/>
    </row>
    <row r="15" spans="2:4" x14ac:dyDescent="0.3">
      <c r="B15" s="34" t="s">
        <v>11</v>
      </c>
      <c r="C15" s="33"/>
      <c r="D15" s="33"/>
    </row>
    <row r="16" spans="2:4" ht="15" thickBot="1" x14ac:dyDescent="0.35">
      <c r="B16" s="34"/>
      <c r="C16" s="33"/>
      <c r="D16" s="33"/>
    </row>
    <row r="17" spans="2:4" ht="15" thickBot="1" x14ac:dyDescent="0.35">
      <c r="B17" s="28" t="s">
        <v>12</v>
      </c>
      <c r="C17" s="29" t="s">
        <v>8</v>
      </c>
      <c r="D17" s="29" t="s">
        <v>21</v>
      </c>
    </row>
    <row r="18" spans="2:4" x14ac:dyDescent="0.3">
      <c r="B18" s="31" t="s">
        <v>13</v>
      </c>
      <c r="C18" s="31">
        <v>3</v>
      </c>
      <c r="D18" s="24" t="s">
        <v>48</v>
      </c>
    </row>
    <row r="19" spans="2:4" x14ac:dyDescent="0.3">
      <c r="B19" s="32" t="s">
        <v>14</v>
      </c>
      <c r="C19" s="32">
        <v>40</v>
      </c>
      <c r="D19" s="32" t="s">
        <v>36</v>
      </c>
    </row>
    <row r="20" spans="2:4" ht="28.8" x14ac:dyDescent="0.3">
      <c r="B20" s="32" t="s">
        <v>50</v>
      </c>
      <c r="C20" s="32">
        <v>50</v>
      </c>
      <c r="D20" s="27" t="s">
        <v>49</v>
      </c>
    </row>
    <row r="21" spans="2:4" ht="72" x14ac:dyDescent="0.3">
      <c r="B21" s="32" t="s">
        <v>26</v>
      </c>
      <c r="C21" s="32">
        <v>8</v>
      </c>
      <c r="D21" s="27" t="s">
        <v>34</v>
      </c>
    </row>
    <row r="23" spans="2:4" ht="15.6" x14ac:dyDescent="0.3">
      <c r="B23" s="14" t="s">
        <v>29</v>
      </c>
    </row>
    <row r="24" spans="2:4" ht="15.6" x14ac:dyDescent="0.3">
      <c r="B24" s="14" t="s">
        <v>3</v>
      </c>
    </row>
    <row r="25" spans="2:4" ht="15.6" x14ac:dyDescent="0.3">
      <c r="B25" s="14" t="s">
        <v>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F0ADF-6E13-48CE-9022-1FF01BDF2E0A}">
  <dimension ref="A1:H15"/>
  <sheetViews>
    <sheetView workbookViewId="0">
      <selection activeCell="D6" sqref="D6"/>
    </sheetView>
  </sheetViews>
  <sheetFormatPr defaultRowHeight="14.4" x14ac:dyDescent="0.3"/>
  <cols>
    <col min="1" max="1" width="26.77734375" customWidth="1"/>
    <col min="2" max="2" width="15.21875" customWidth="1"/>
    <col min="3" max="3" width="27.77734375" customWidth="1"/>
    <col min="4" max="4" width="25" customWidth="1"/>
    <col min="5" max="5" width="47.5546875" customWidth="1"/>
  </cols>
  <sheetData>
    <row r="1" spans="1:8" s="3" customFormat="1" ht="15.6" x14ac:dyDescent="0.3">
      <c r="A1" s="1" t="s">
        <v>56</v>
      </c>
      <c r="B1" s="2"/>
      <c r="C1" s="2"/>
      <c r="D1" s="2"/>
      <c r="E1" s="2"/>
      <c r="F1" s="2"/>
      <c r="G1" s="2"/>
      <c r="H1" s="2"/>
    </row>
    <row r="2" spans="1:8" s="3" customFormat="1" ht="39" customHeight="1" x14ac:dyDescent="0.3">
      <c r="A2" s="4"/>
      <c r="B2" s="5" t="s">
        <v>15</v>
      </c>
      <c r="C2" s="6" t="s">
        <v>18</v>
      </c>
      <c r="D2" s="6" t="s">
        <v>2</v>
      </c>
      <c r="E2" s="7" t="s">
        <v>0</v>
      </c>
      <c r="F2" s="2"/>
      <c r="G2" s="2"/>
      <c r="H2" s="2"/>
    </row>
    <row r="3" spans="1:8" s="3" customFormat="1" ht="46.8" x14ac:dyDescent="0.3">
      <c r="A3" s="8" t="s">
        <v>1</v>
      </c>
      <c r="B3" s="9">
        <f>D3*0.85</f>
        <v>346615.55</v>
      </c>
      <c r="C3" s="9">
        <f>D3*0.15</f>
        <v>61167.45</v>
      </c>
      <c r="D3" s="9">
        <v>407783</v>
      </c>
      <c r="E3" s="8" t="s">
        <v>62</v>
      </c>
      <c r="F3" s="2"/>
      <c r="G3" s="2"/>
      <c r="H3" s="2"/>
    </row>
    <row r="4" spans="1:8" s="3" customFormat="1" ht="15.6" x14ac:dyDescent="0.3">
      <c r="A4" s="8" t="s">
        <v>32</v>
      </c>
      <c r="B4" s="9">
        <f>D4*0.85</f>
        <v>5100</v>
      </c>
      <c r="C4" s="9">
        <f>D4*0.15</f>
        <v>900</v>
      </c>
      <c r="D4" s="11">
        <v>6000</v>
      </c>
      <c r="E4" s="4"/>
      <c r="F4" s="2"/>
      <c r="G4" s="2"/>
      <c r="H4" s="2"/>
    </row>
    <row r="5" spans="1:8" s="3" customFormat="1" ht="15.6" x14ac:dyDescent="0.3">
      <c r="A5" s="8" t="s">
        <v>27</v>
      </c>
      <c r="B5" s="9">
        <f>D5*0.85</f>
        <v>34000</v>
      </c>
      <c r="C5" s="9">
        <f>D5*0.15</f>
        <v>6000</v>
      </c>
      <c r="D5" s="11">
        <v>40000</v>
      </c>
      <c r="E5" s="4" t="s">
        <v>33</v>
      </c>
      <c r="F5" s="2"/>
      <c r="G5" s="2"/>
      <c r="H5" s="2"/>
    </row>
    <row r="6" spans="1:8" s="3" customFormat="1" ht="15.6" x14ac:dyDescent="0.3">
      <c r="A6" s="12" t="s">
        <v>2</v>
      </c>
      <c r="B6" s="9">
        <f>SUM(B3:B5)</f>
        <v>385715.55</v>
      </c>
      <c r="C6" s="9">
        <f t="shared" ref="C6:D6" si="0">SUM(C3:C5)</f>
        <v>68067.45</v>
      </c>
      <c r="D6" s="9">
        <f t="shared" si="0"/>
        <v>453783</v>
      </c>
      <c r="E6" s="4"/>
      <c r="F6" s="2"/>
      <c r="G6" s="2"/>
      <c r="H6" s="2"/>
    </row>
    <row r="7" spans="1:8" s="3" customFormat="1" ht="15.6" x14ac:dyDescent="0.3">
      <c r="A7" s="2"/>
      <c r="B7" s="2"/>
      <c r="C7" s="2"/>
      <c r="D7" s="2"/>
      <c r="E7" s="2"/>
      <c r="F7" s="2"/>
      <c r="G7" s="2"/>
      <c r="H7" s="2"/>
    </row>
    <row r="8" spans="1:8" s="3" customFormat="1" ht="15.6" x14ac:dyDescent="0.3">
      <c r="A8" s="2"/>
      <c r="B8" s="2"/>
      <c r="C8" s="2"/>
      <c r="D8" s="2"/>
      <c r="E8" s="2"/>
      <c r="F8" s="2"/>
      <c r="G8" s="2"/>
      <c r="H8" s="2"/>
    </row>
    <row r="9" spans="1:8" s="3" customFormat="1" ht="15.6" x14ac:dyDescent="0.3">
      <c r="A9" s="13" t="s">
        <v>29</v>
      </c>
      <c r="B9" s="2"/>
      <c r="C9" s="2"/>
      <c r="D9" s="2"/>
      <c r="E9" s="2"/>
      <c r="F9" s="2"/>
      <c r="G9" s="2"/>
      <c r="H9" s="2"/>
    </row>
    <row r="10" spans="1:8" s="3" customFormat="1" ht="15.6" x14ac:dyDescent="0.3">
      <c r="A10" s="13" t="s">
        <v>3</v>
      </c>
      <c r="B10" s="2"/>
      <c r="C10" s="2"/>
      <c r="D10" s="2"/>
      <c r="E10" s="2"/>
      <c r="F10" s="2"/>
      <c r="G10" s="2"/>
      <c r="H10" s="2"/>
    </row>
    <row r="11" spans="1:8" ht="15.6" x14ac:dyDescent="0.3">
      <c r="A11" s="14" t="s">
        <v>4</v>
      </c>
      <c r="B11" s="15"/>
      <c r="C11" s="15"/>
      <c r="D11" s="15"/>
      <c r="E11" s="15"/>
      <c r="F11" s="15"/>
      <c r="G11" s="15"/>
      <c r="H11" s="15"/>
    </row>
    <row r="12" spans="1:8" ht="15.6" x14ac:dyDescent="0.3">
      <c r="A12" s="15"/>
      <c r="B12" s="15"/>
      <c r="C12" s="15"/>
      <c r="D12" s="15"/>
      <c r="E12" s="15"/>
      <c r="F12" s="15"/>
      <c r="G12" s="15"/>
      <c r="H12" s="15"/>
    </row>
    <row r="13" spans="1:8" ht="15.6" x14ac:dyDescent="0.3">
      <c r="A13" s="15"/>
      <c r="B13" s="15"/>
      <c r="C13" s="15"/>
      <c r="D13" s="15"/>
      <c r="E13" s="15"/>
      <c r="F13" s="15"/>
      <c r="G13" s="15"/>
      <c r="H13" s="15"/>
    </row>
    <row r="14" spans="1:8" ht="15.6" x14ac:dyDescent="0.3">
      <c r="A14" s="15"/>
      <c r="B14" s="15"/>
      <c r="C14" s="15"/>
      <c r="D14" s="15"/>
      <c r="E14" s="15"/>
      <c r="F14" s="15"/>
      <c r="G14" s="15"/>
      <c r="H14" s="15"/>
    </row>
    <row r="15" spans="1:8" ht="15.6" x14ac:dyDescent="0.3">
      <c r="A15" s="15"/>
      <c r="B15" s="15"/>
      <c r="C15" s="15"/>
      <c r="D15" s="15"/>
      <c r="E15" s="15"/>
      <c r="F15" s="15"/>
      <c r="G15" s="15"/>
      <c r="H15" s="15"/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2B18C-F12D-4B88-8CD4-413484ADA292}">
  <dimension ref="A1:F20"/>
  <sheetViews>
    <sheetView zoomScale="115" zoomScaleNormal="115" workbookViewId="0">
      <selection activeCell="B19" sqref="B19"/>
    </sheetView>
  </sheetViews>
  <sheetFormatPr defaultColWidth="9.21875" defaultRowHeight="15.6" x14ac:dyDescent="0.3"/>
  <cols>
    <col min="1" max="1" width="73.21875" style="15" bestFit="1" customWidth="1"/>
    <col min="2" max="2" width="13.44140625" style="15" customWidth="1"/>
    <col min="3" max="3" width="18.44140625" style="15" customWidth="1"/>
    <col min="4" max="4" width="15.44140625" style="15" bestFit="1" customWidth="1"/>
    <col min="5" max="5" width="19" style="15" customWidth="1"/>
    <col min="6" max="16384" width="9.21875" style="15"/>
  </cols>
  <sheetData>
    <row r="1" spans="1:6" s="2" customFormat="1" x14ac:dyDescent="0.3">
      <c r="A1" s="15" t="s">
        <v>63</v>
      </c>
      <c r="B1" s="15"/>
      <c r="C1" s="15"/>
      <c r="D1" s="13"/>
    </row>
    <row r="2" spans="1:6" s="2" customFormat="1" x14ac:dyDescent="0.3">
      <c r="A2" s="16"/>
      <c r="B2" s="13"/>
      <c r="C2" s="13"/>
      <c r="D2" s="13"/>
    </row>
    <row r="3" spans="1:6" s="2" customFormat="1" x14ac:dyDescent="0.3">
      <c r="A3" s="42" t="s">
        <v>40</v>
      </c>
      <c r="B3" s="43"/>
      <c r="C3" s="43"/>
      <c r="D3" s="44"/>
    </row>
    <row r="4" spans="1:6" s="2" customFormat="1" x14ac:dyDescent="0.3">
      <c r="A4" s="4"/>
      <c r="B4" s="4" t="s">
        <v>19</v>
      </c>
      <c r="C4" s="4" t="s">
        <v>16</v>
      </c>
      <c r="D4" s="4" t="s">
        <v>2</v>
      </c>
    </row>
    <row r="5" spans="1:6" s="2" customFormat="1" x14ac:dyDescent="0.3">
      <c r="A5" s="4" t="s">
        <v>54</v>
      </c>
      <c r="B5" s="35">
        <f>D5*0.85</f>
        <v>5397.7124999999996</v>
      </c>
      <c r="C5" s="35">
        <f>D5*0.15</f>
        <v>952.53749999999991</v>
      </c>
      <c r="D5" s="35">
        <v>6350.25</v>
      </c>
    </row>
    <row r="6" spans="1:6" s="2" customFormat="1" x14ac:dyDescent="0.3">
      <c r="A6" s="18" t="s">
        <v>27</v>
      </c>
      <c r="B6" s="40">
        <f>D6*0.85</f>
        <v>127500</v>
      </c>
      <c r="C6" s="35">
        <f>D6*0.15</f>
        <v>22500</v>
      </c>
      <c r="D6" s="18">
        <v>150000</v>
      </c>
    </row>
    <row r="7" spans="1:6" s="2" customFormat="1" x14ac:dyDescent="0.3">
      <c r="A7" s="18" t="s">
        <v>2</v>
      </c>
      <c r="B7" s="39"/>
      <c r="C7" s="39"/>
      <c r="D7" s="10">
        <f>SUM(D5:D6)</f>
        <v>156350.25</v>
      </c>
    </row>
    <row r="8" spans="1:6" s="2" customFormat="1" x14ac:dyDescent="0.3">
      <c r="A8" s="45"/>
      <c r="B8" s="45"/>
      <c r="C8" s="45"/>
    </row>
    <row r="9" spans="1:6" s="2" customFormat="1" x14ac:dyDescent="0.3">
      <c r="A9" s="42" t="s">
        <v>41</v>
      </c>
      <c r="B9" s="46"/>
      <c r="C9" s="46"/>
      <c r="D9" s="47"/>
    </row>
    <row r="10" spans="1:6" s="2" customFormat="1" x14ac:dyDescent="0.3">
      <c r="A10" s="4"/>
      <c r="B10" s="4" t="s">
        <v>19</v>
      </c>
      <c r="C10" s="4" t="s">
        <v>16</v>
      </c>
      <c r="D10" s="4" t="s">
        <v>2</v>
      </c>
    </row>
    <row r="11" spans="1:6" s="2" customFormat="1" x14ac:dyDescent="0.3">
      <c r="A11" s="8" t="s">
        <v>55</v>
      </c>
      <c r="B11" s="9">
        <f>SUM('2024 kuluprognoos'!B3:B4)</f>
        <v>351715.55</v>
      </c>
      <c r="C11" s="9">
        <f>SUM('2024 kuluprognoos'!C3:C4)</f>
        <v>62067.45</v>
      </c>
      <c r="D11" s="35">
        <f>SUM(B11:C11)</f>
        <v>413783</v>
      </c>
      <c r="E11" s="17"/>
      <c r="F11" s="17"/>
    </row>
    <row r="12" spans="1:6" s="2" customFormat="1" x14ac:dyDescent="0.3">
      <c r="A12" s="8" t="s">
        <v>27</v>
      </c>
      <c r="B12" s="9">
        <f>'2024 kuluprognoos'!B5</f>
        <v>34000</v>
      </c>
      <c r="C12" s="9">
        <f>'2024 kuluprognoos'!C5</f>
        <v>6000</v>
      </c>
      <c r="D12" s="35">
        <f>SUM(B12:C12)</f>
        <v>40000</v>
      </c>
      <c r="E12" s="17"/>
      <c r="F12" s="17"/>
    </row>
    <row r="13" spans="1:6" s="2" customFormat="1" x14ac:dyDescent="0.3">
      <c r="A13" s="18" t="s">
        <v>5</v>
      </c>
      <c r="B13" s="35">
        <f>B5</f>
        <v>5397.7124999999996</v>
      </c>
      <c r="C13" s="35">
        <f>C5</f>
        <v>952.53749999999991</v>
      </c>
      <c r="D13" s="35">
        <f>D7</f>
        <v>156350.25</v>
      </c>
      <c r="E13" s="17"/>
      <c r="F13" s="17"/>
    </row>
    <row r="14" spans="1:6" s="2" customFormat="1" x14ac:dyDescent="0.3">
      <c r="A14" s="19" t="s">
        <v>17</v>
      </c>
      <c r="B14" s="10">
        <f>B11-B13</f>
        <v>346317.83749999997</v>
      </c>
      <c r="C14" s="10">
        <f>C11-C13</f>
        <v>61114.912499999999</v>
      </c>
      <c r="D14" s="41">
        <f>D11+D12-D13</f>
        <v>297432.75</v>
      </c>
    </row>
    <row r="15" spans="1:6" s="2" customFormat="1" x14ac:dyDescent="0.3">
      <c r="A15" s="13"/>
      <c r="D15" s="21"/>
    </row>
    <row r="16" spans="1:6" s="2" customFormat="1" x14ac:dyDescent="0.3">
      <c r="A16" s="13" t="s">
        <v>29</v>
      </c>
    </row>
    <row r="17" spans="1:1" s="2" customFormat="1" x14ac:dyDescent="0.3">
      <c r="A17" s="13" t="s">
        <v>3</v>
      </c>
    </row>
    <row r="18" spans="1:1" s="2" customFormat="1" x14ac:dyDescent="0.3">
      <c r="A18" s="13" t="s">
        <v>4</v>
      </c>
    </row>
    <row r="19" spans="1:1" s="2" customFormat="1" x14ac:dyDescent="0.3"/>
    <row r="20" spans="1:1" s="2" customFormat="1" x14ac:dyDescent="0.3"/>
  </sheetData>
  <mergeCells count="3">
    <mergeCell ref="A3:D3"/>
    <mergeCell ref="A8:C8"/>
    <mergeCell ref="A9:D9"/>
  </mergeCells>
  <pageMargins left="0.23622047244094491" right="0.23622047244094491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4</vt:i4>
      </vt:variant>
    </vt:vector>
  </HeadingPairs>
  <TitlesOfParts>
    <vt:vector size="4" baseType="lpstr">
      <vt:lpstr>Tegevusaruanne 2023</vt:lpstr>
      <vt:lpstr>2024 tööplaan</vt:lpstr>
      <vt:lpstr>2024 kuluprognoos</vt:lpstr>
      <vt:lpstr>2024 Maksetaotlus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Jaak Simon</dc:creator>
  <cp:lastModifiedBy>Ene-Liis Bachmann-Bonfanti</cp:lastModifiedBy>
  <dcterms:created xsi:type="dcterms:W3CDTF">2019-12-06T04:53:52Z</dcterms:created>
  <dcterms:modified xsi:type="dcterms:W3CDTF">2024-01-22T14:34:35Z</dcterms:modified>
</cp:coreProperties>
</file>